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7235" windowHeight="9270" firstSheet="5" activeTab="11"/>
  </bookViews>
  <sheets>
    <sheet name="Polito L3" sheetId="5" r:id="rId1"/>
    <sheet name="ETH BS" sheetId="6" r:id="rId2"/>
    <sheet name="MIT BS" sheetId="1" r:id="rId3"/>
    <sheet name="Roma Tor Vergata L3" sheetId="2" r:id="rId4"/>
    <sheet name="Polimi L3" sheetId="3" r:id="rId5"/>
    <sheet name="confronti L3" sheetId="4" r:id="rId6"/>
    <sheet name="Polito LM" sheetId="12" r:id="rId7"/>
    <sheet name="Polimi LM" sheetId="7" r:id="rId8"/>
    <sheet name="Bologna LM" sheetId="8" r:id="rId9"/>
    <sheet name="ETH MS" sheetId="9" r:id="rId10"/>
    <sheet name="NTU Singapore" sheetId="10" r:id="rId11"/>
    <sheet name="confronti LM" sheetId="11" r:id="rId12"/>
  </sheets>
  <calcPr calcId="125725"/>
</workbook>
</file>

<file path=xl/calcChain.xml><?xml version="1.0" encoding="utf-8"?>
<calcChain xmlns="http://schemas.openxmlformats.org/spreadsheetml/2006/main">
  <c r="B14" i="11"/>
  <c r="B12"/>
  <c r="B10"/>
  <c r="B4"/>
  <c r="B8"/>
  <c r="S9" i="12"/>
  <c r="S7"/>
  <c r="S13"/>
  <c r="S11"/>
  <c r="S3"/>
  <c r="F20"/>
  <c r="F14" i="11"/>
  <c r="F8"/>
  <c r="F4"/>
  <c r="E14"/>
  <c r="E12"/>
  <c r="E10"/>
  <c r="E8"/>
  <c r="E4"/>
  <c r="D14"/>
  <c r="D12"/>
  <c r="D10"/>
  <c r="D8"/>
  <c r="D5"/>
  <c r="D4"/>
  <c r="C14"/>
  <c r="C12"/>
  <c r="C10"/>
  <c r="C8"/>
  <c r="C4"/>
  <c r="S7" i="10"/>
  <c r="S9"/>
  <c r="S15"/>
  <c r="G5"/>
  <c r="S7" i="9"/>
  <c r="S9"/>
  <c r="S9" i="8"/>
  <c r="S7"/>
  <c r="F18"/>
  <c r="Q15" i="7"/>
  <c r="Q13"/>
  <c r="Q11"/>
  <c r="Q9"/>
  <c r="Q7"/>
  <c r="Q5"/>
  <c r="Q4"/>
  <c r="Q3"/>
  <c r="S15"/>
  <c r="S11"/>
  <c r="S9"/>
  <c r="S7"/>
  <c r="F18" i="4"/>
  <c r="E18"/>
  <c r="D18"/>
  <c r="C18"/>
  <c r="B18"/>
  <c r="E14"/>
  <c r="E13"/>
  <c r="D14"/>
  <c r="D13"/>
  <c r="C14"/>
  <c r="C13"/>
  <c r="B14"/>
  <c r="B13"/>
  <c r="U16" i="1"/>
  <c r="S16"/>
  <c r="Q9"/>
  <c r="Q7"/>
  <c r="Q5"/>
  <c r="F6" i="4" s="1"/>
  <c r="Q4" i="1"/>
  <c r="Q3"/>
  <c r="R12"/>
  <c r="R9"/>
  <c r="R7"/>
  <c r="R5"/>
  <c r="R4"/>
  <c r="R3"/>
  <c r="F10" i="4"/>
  <c r="F8"/>
  <c r="F5"/>
  <c r="F4"/>
  <c r="E10"/>
  <c r="E8"/>
  <c r="E6"/>
  <c r="E5"/>
  <c r="E4"/>
  <c r="D10"/>
  <c r="D8"/>
  <c r="D6"/>
  <c r="D5"/>
  <c r="D4"/>
  <c r="C10"/>
  <c r="C8"/>
  <c r="C6"/>
  <c r="C5"/>
  <c r="C4"/>
  <c r="B10"/>
  <c r="B8"/>
  <c r="B6"/>
  <c r="B5"/>
  <c r="B4"/>
  <c r="S12" i="6"/>
  <c r="Q7" s="1"/>
  <c r="S12" i="5"/>
  <c r="Q7" s="1"/>
  <c r="S12" i="3"/>
  <c r="Q7" s="1"/>
  <c r="Q9" i="2"/>
  <c r="Q7"/>
  <c r="Q5"/>
  <c r="Q4"/>
  <c r="Q3"/>
  <c r="S12"/>
  <c r="S15" i="12" l="1"/>
  <c r="Q7" s="1"/>
  <c r="Q9" i="10"/>
  <c r="Q13"/>
  <c r="Q3"/>
  <c r="Q7"/>
  <c r="Q15"/>
  <c r="Q4"/>
  <c r="Q5"/>
  <c r="Q11"/>
  <c r="S15" i="9"/>
  <c r="Q7" s="1"/>
  <c r="S15" i="8"/>
  <c r="Q11" s="1"/>
  <c r="Q12" i="1"/>
  <c r="Q9" i="6"/>
  <c r="Q5"/>
  <c r="Q3"/>
  <c r="Q4"/>
  <c r="Q5" i="5"/>
  <c r="Q4"/>
  <c r="Q9"/>
  <c r="Q3"/>
  <c r="Q5" i="3"/>
  <c r="Q4"/>
  <c r="Q3"/>
  <c r="Q9"/>
  <c r="Q12" i="2"/>
  <c r="Q5" i="12" l="1"/>
  <c r="Q13"/>
  <c r="Q3"/>
  <c r="Q15"/>
  <c r="Q11"/>
  <c r="Q4"/>
  <c r="Q9"/>
  <c r="Q9" i="9"/>
  <c r="Q11"/>
  <c r="Q13"/>
  <c r="Q3"/>
  <c r="Q15"/>
  <c r="Q4"/>
  <c r="Q5"/>
  <c r="Q9" i="8"/>
  <c r="Q7"/>
  <c r="Q13"/>
  <c r="Q4"/>
  <c r="Q3"/>
  <c r="Q15"/>
  <c r="Q5"/>
  <c r="Q12" i="6"/>
  <c r="Q12" i="5"/>
  <c r="Q12" i="3"/>
</calcChain>
</file>

<file path=xl/sharedStrings.xml><?xml version="1.0" encoding="utf-8"?>
<sst xmlns="http://schemas.openxmlformats.org/spreadsheetml/2006/main" count="306" uniqueCount="165">
  <si>
    <t>6-­‐1  Program:  S.B.  in  Electrical  Science  and  Enginnering</t>
  </si>
  <si>
    <t xml:space="preserve">MASSACHUSETTS  INSTITUTE  OF  TECHNOLOGY                     </t>
  </si>
  <si>
    <t>http://www.eecs.mit.edu/academics-admissions/undergraduate-programs/course-6-1-electrical-science-and-engineering</t>
  </si>
  <si>
    <t>term</t>
  </si>
  <si>
    <t xml:space="preserve">Calculus </t>
  </si>
  <si>
    <t>Physics</t>
  </si>
  <si>
    <t xml:space="preserve">Physics II </t>
  </si>
  <si>
    <t>Calculus II</t>
  </si>
  <si>
    <t xml:space="preserve">Introduction to EECS I </t>
  </si>
  <si>
    <t xml:space="preserve">Differential Equations </t>
  </si>
  <si>
    <t xml:space="preserve">Probabilistic Systems Analysis </t>
  </si>
  <si>
    <t xml:space="preserve">Introduction to EECS II </t>
  </si>
  <si>
    <t>Oral Communication</t>
  </si>
  <si>
    <t xml:space="preserve">Undergraduate Advanced Project </t>
  </si>
  <si>
    <t xml:space="preserve">Microelectronic Devices and Circuits </t>
  </si>
  <si>
    <t xml:space="preserve">Introduction to Communication, Control, and Signal Processing </t>
  </si>
  <si>
    <t xml:space="preserve">Electromagnetics and Applications </t>
  </si>
  <si>
    <t>Circuits</t>
  </si>
  <si>
    <t>Signals and systems</t>
  </si>
  <si>
    <t>Applied e/m</t>
  </si>
  <si>
    <t>Computer architectures</t>
  </si>
  <si>
    <t>dept. Lab.</t>
  </si>
  <si>
    <t>Base</t>
  </si>
  <si>
    <t>mat.</t>
  </si>
  <si>
    <t>fis./chi.</t>
  </si>
  <si>
    <t>inf.</t>
  </si>
  <si>
    <t>caratt.</t>
  </si>
  <si>
    <t>eln</t>
  </si>
  <si>
    <t>area</t>
  </si>
  <si>
    <t>Università di Roma "Tor Vergata"</t>
  </si>
  <si>
    <t>Corso di Laurea in Ingegegneria Elettronica</t>
  </si>
  <si>
    <t>CFU</t>
  </si>
  <si>
    <t>Politecnico di Milano</t>
  </si>
  <si>
    <t>Politecnico di Torino</t>
  </si>
  <si>
    <t>ETH Zurich</t>
  </si>
  <si>
    <t>bachelor</t>
  </si>
  <si>
    <t>Specialization in the area of Electronics and Photonics</t>
  </si>
  <si>
    <t>www.ee.ethz.ch/studies/bachelor/third_year_regulations_2012/Core_Subjects.html</t>
  </si>
  <si>
    <t>Polito</t>
  </si>
  <si>
    <t>Roma 2</t>
  </si>
  <si>
    <t>Polimi</t>
  </si>
  <si>
    <t>ETH</t>
  </si>
  <si>
    <t>MIT</t>
  </si>
  <si>
    <t>mat</t>
  </si>
  <si>
    <t>fis/chi</t>
  </si>
  <si>
    <t>inf</t>
  </si>
  <si>
    <t>car (eln)</t>
  </si>
  <si>
    <t>Nota: poiché il numero di crediti non è disponibile per gli insegnamenti, la percentuale è calcolata sulla base del numero di insegnamenti in ogni semestre</t>
  </si>
  <si>
    <t>commenti:</t>
  </si>
  <si>
    <t>nr. di crediti di eln a To è inferiore rispetto a tutti gli altri</t>
  </si>
  <si>
    <t>nr. di crediti di area affine a To è superiore rispetto a tutti gli altri</t>
  </si>
  <si>
    <t>nr. di crediti per fis/chi e inf appare abbastanza uniforme</t>
  </si>
  <si>
    <t>nr. di crediti di mat a To è in linea con atenei italiani, ma inferiore rispetto a quelli stranieri</t>
  </si>
  <si>
    <t>tirocinio</t>
  </si>
  <si>
    <t>prova finale</t>
  </si>
  <si>
    <t>prova finale (projects, free choice)</t>
  </si>
  <si>
    <t>AUS</t>
  </si>
  <si>
    <t>la prova finale o project è abbastanza rilevante presso i due atenei stranieri</t>
  </si>
  <si>
    <t>economia</t>
  </si>
  <si>
    <t>l'insegnamento di economia è presente a Roma e Polimi</t>
  </si>
  <si>
    <t>posizione nel</t>
  </si>
  <si>
    <t>QS World University Rankings by Subject 2014 - Engineering - Electrical &amp; Electronic</t>
  </si>
  <si>
    <t>http://www.topuniversities.com/university-rankings/university-subject-rankings/2014/engineering-electrical-electronic#sorting=rank+region=+country=+faculty=+stars=false+search=</t>
  </si>
  <si>
    <t>(2 in Europa)</t>
  </si>
  <si>
    <t>9 in Europa, 1 in Italia</t>
  </si>
  <si>
    <t>11 in Europa, 2 in Italia</t>
  </si>
  <si>
    <t>151-200</t>
  </si>
  <si>
    <t>6 in Italia</t>
  </si>
  <si>
    <t>posizione QS</t>
  </si>
  <si>
    <t>In Italia, polito è primo, polimi secondo; in Europa, polito è alla posizione 9</t>
  </si>
  <si>
    <t>raccomandato</t>
  </si>
  <si>
    <t>il tirocinio non compare presso il MIT, mentre èraccomandato a ETH</t>
  </si>
  <si>
    <t>anno</t>
  </si>
  <si>
    <t>scelta</t>
  </si>
  <si>
    <t>Università di Bologna</t>
  </si>
  <si>
    <t>Laurea magistrale in Ing. Elettronica</t>
  </si>
  <si>
    <t>scelte di area elettronica</t>
  </si>
  <si>
    <t>totale</t>
  </si>
  <si>
    <t>Analog integrated circuit design</t>
  </si>
  <si>
    <t>Nanoelettronica</t>
  </si>
  <si>
    <t>Identificazione dei modelli a analisi dei dati</t>
  </si>
  <si>
    <t>oppure Trasmissione del calore</t>
  </si>
  <si>
    <t>Elettronica digitale integrata</t>
  </si>
  <si>
    <t>Sensori, segnali e rumore</t>
  </si>
  <si>
    <t>Metodi matematici per la microelettronica</t>
  </si>
  <si>
    <t>Complementi di ottica e laser</t>
  </si>
  <si>
    <t>Rivelatori, microsensori e microsistemi</t>
  </si>
  <si>
    <t>Optoelectronic systems and digital imaging</t>
  </si>
  <si>
    <t>Compatibilità elettromagnetica</t>
  </si>
  <si>
    <t>Tecnologie e processi per la microelettronica</t>
  </si>
  <si>
    <t>oppure Biochip</t>
  </si>
  <si>
    <t>oppure Microwave engineering</t>
  </si>
  <si>
    <t>scelta comprende un elenco molto esteso di insegnamenti di elettronica e di altre aree ingegneristiche</t>
  </si>
  <si>
    <t>scelte</t>
  </si>
  <si>
    <t>non ci sono indirizzi</t>
  </si>
  <si>
    <t>pochi crediti sono riservati a area affini</t>
  </si>
  <si>
    <t>Ingegneria elettronica (2013-2014)</t>
  </si>
  <si>
    <t>Analisi matematica</t>
  </si>
  <si>
    <t>Metodi numerici per l'ingegneria</t>
  </si>
  <si>
    <t>Elettronica industriale</t>
  </si>
  <si>
    <t>Microelettronica</t>
  </si>
  <si>
    <t>Elettronica dei sistemi digitali e laboratorio</t>
  </si>
  <si>
    <t>Progetto di circuiti analogici</t>
  </si>
  <si>
    <t>Elaborazione dei segnali nei sistemi elettronici</t>
  </si>
  <si>
    <t>altre scelte</t>
  </si>
  <si>
    <t>ulteriori scelte libere</t>
  </si>
  <si>
    <t>le scelte di area elettronica sono guidate, in modo da costituire degli indirizzi:</t>
  </si>
  <si>
    <t>Micro- e nano-elettronica</t>
  </si>
  <si>
    <t>Elettronica per le telecomunicazioni</t>
  </si>
  <si>
    <t>Elettronica per l'elaborazione dell'informazione</t>
  </si>
  <si>
    <t>Elettronica per la bioingegneria</t>
  </si>
  <si>
    <t>http://www.ee.ethz.ch/studies/main-master.html</t>
  </si>
  <si>
    <t>Master</t>
  </si>
  <si>
    <t>Master Programme in Electrical Engineering and Information Technology</t>
  </si>
  <si>
    <t xml:space="preserve">The Master Programme in Electrical Engineering and Information Technology consists of </t>
  </si>
  <si>
    <t xml:space="preserve">courses, </t>
  </si>
  <si>
    <t xml:space="preserve">two Semester Projects and </t>
  </si>
  <si>
    <t xml:space="preserve">a Master Project. </t>
  </si>
  <si>
    <t xml:space="preserve">The courses and the Semester Projects are usually completed in two semesters. </t>
  </si>
  <si>
    <t>The Master Project takes additional six months (full-time). At least 90 credit points (ECTS) must be acquired.</t>
  </si>
  <si>
    <t>Ogni studente sceglie i corsi con l'aiuto di un tutor, con un'offerta articolata in 5 indirizzi:</t>
  </si>
  <si>
    <t>Communications</t>
  </si>
  <si>
    <t>Computer and networks</t>
  </si>
  <si>
    <t>Electronics and photonics</t>
  </si>
  <si>
    <t>Energy and power electronics</t>
  </si>
  <si>
    <t>Systems and control</t>
  </si>
  <si>
    <t>In totale, i crediti  acquisiti da questi corsi sono 42, più 2 di humanities</t>
  </si>
  <si>
    <t>I due semester projects valgono 8 crediti ciascuno, occupano metà del tempo di un semestre e sono scelti in un elenco esteso</t>
  </si>
  <si>
    <t>Il Master project vale 30 crediti, dura 6 mesi a tempo pieno ed è scelto tra quelli offerti dai singoli laboratori</t>
  </si>
  <si>
    <t>I corsi sono quasi tutti da 6 crediti e quasi tutti di area strettamente elettronica</t>
  </si>
  <si>
    <t>http://www.eee.ntu.edu.sg/Programmes/ProspectiveStudents/Graduate/MEngPhD/Pages/MEngPhD.aspx</t>
  </si>
  <si>
    <t>School of Electrical and Electronic Engineering</t>
  </si>
  <si>
    <t>Master of Engineering</t>
  </si>
  <si>
    <t>Core Elective courses (5 su 6)</t>
  </si>
  <si>
    <t>Digital IC design</t>
  </si>
  <si>
    <t>Analog IC design</t>
  </si>
  <si>
    <t>Advanced Wafer Processing</t>
  </si>
  <si>
    <t>Quality and reliability engineering</t>
  </si>
  <si>
    <t>Advanced topics in semiconductor devices</t>
  </si>
  <si>
    <t>Project management and technopreneurship</t>
  </si>
  <si>
    <t>Integrated circuiti packaging</t>
  </si>
  <si>
    <t>Electromagnetic compatibility and interference</t>
  </si>
  <si>
    <t>led lighting and display technologies</t>
  </si>
  <si>
    <t>Prescribed elective courses (1 su 3)</t>
  </si>
  <si>
    <t>General elective courses (2)</t>
  </si>
  <si>
    <t xml:space="preserve">Dissertation </t>
  </si>
  <si>
    <t>lista di insegnamenti di area elettronica</t>
  </si>
  <si>
    <t>possibie sostituzione della dissertazione con altri insegnamenti</t>
  </si>
  <si>
    <t>Bologna</t>
  </si>
  <si>
    <t>NTU</t>
  </si>
  <si>
    <t>Corso di Laurea  magistrale in Ingegegneria Elettronica</t>
  </si>
  <si>
    <t>http://corsi.unibo.it/elettronicaLM/Pagine/PianiDidattici.aspx?CodCorso=0934&amp;AnnoAccademico=2014&amp;Orientamento=000&amp;Indirizzo=000&amp;Progressivo=3</t>
  </si>
  <si>
    <t>http://www.polimi.it/index.php?id=3351&amp;uid=263&amp;k_cf=225&amp;k_corso_la=419&amp;annoAA=2014&amp;L=0</t>
  </si>
  <si>
    <t>Digital electronics</t>
  </si>
  <si>
    <t>Sistemi di misura e sensori</t>
  </si>
  <si>
    <t>High speed electron devices</t>
  </si>
  <si>
    <t>Finite element modelling</t>
  </si>
  <si>
    <t>Elettronica analogica e di potenza</t>
  </si>
  <si>
    <t>9 orientamenti</t>
  </si>
  <si>
    <t>insegnamento  di orientamento</t>
  </si>
  <si>
    <t>scelta libera</t>
  </si>
  <si>
    <t>(più 12)</t>
  </si>
  <si>
    <t>il nr. di crediti assegnati alla prova finale è superiore a To rispetto alle due univ. Italiane e in linea con quelle estere</t>
  </si>
  <si>
    <t>To è molto ricco di indirizzi rispetto alle altre sedi considerate</t>
  </si>
  <si>
    <t>Nanyang Technological University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</si>
</sst>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">
    <xf numFmtId="0" fontId="0" fillId="0" borderId="0" xfId="0"/>
    <xf numFmtId="0" fontId="1" fillId="0" borderId="0" xfId="1" applyAlignment="1" applyProtection="1"/>
    <xf numFmtId="0" fontId="0" fillId="0" borderId="0" xfId="0" applyAlignment="1"/>
    <xf numFmtId="10" fontId="0" fillId="0" borderId="0" xfId="0" applyNumberFormat="1"/>
    <xf numFmtId="0" fontId="0" fillId="0" borderId="0" xfId="0" applyAlignment="1">
      <alignment horizontal="center"/>
    </xf>
    <xf numFmtId="0" fontId="2" fillId="0" borderId="0" xfId="0" applyFont="1"/>
  </cellXfs>
  <cellStyles count="2">
    <cellStyle name="Collegamento ipertestuale" xfId="1" builtinId="8"/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opuniversities.com/university-rankings/university-subject-rankings/2014/engineering-electrical-electronic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e.ethz.ch/studies/main-master.html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eee.ntu.edu.sg/Programmes/ProspectiveStudents/Graduate/MEngPhD/Pages/MEngPhD.aspx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topuniversities.com/university-rankings/university-subject-rankings/2014/engineering-electrical-electronic" TargetMode="External"/><Relationship Id="rId1" Type="http://schemas.openxmlformats.org/officeDocument/2006/relationships/hyperlink" Target="http://www.ee.ethz.ch/studies/bachelor/third_year_regulations_2012/Core_Subjects.html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topuniversities.com/university-rankings/university-subject-rankings/2014/engineering-electrical-electronic" TargetMode="External"/><Relationship Id="rId1" Type="http://schemas.openxmlformats.org/officeDocument/2006/relationships/hyperlink" Target="http://www.eecs.mit.edu/academics-admissions/undergraduate-programs/course-6-1-electrical-science-and-engineering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opuniversities.com/university-rankings/university-subject-rankings/2014/engineering-electrical-electronic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topuniversities.com/university-rankings/university-subject-rankings/2014/engineering-electrical-electronic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polimi.it/index.php?id=3351&amp;uid=263&amp;k_cf=225&amp;k_corso_la=419&amp;annoAA=2014&amp;L=0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://corsi.unibo.it/elettronicaLM/Pagine/PianiDidattici.aspx?CodCorso=0934&amp;AnnoAccademico=2014&amp;Orientamento=000&amp;Indirizzo=000&amp;Progressivo=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9"/>
  <sheetViews>
    <sheetView workbookViewId="0">
      <selection sqref="A1:A2"/>
    </sheetView>
  </sheetViews>
  <sheetFormatPr defaultRowHeight="15"/>
  <sheetData>
    <row r="1" spans="1:19">
      <c r="A1" t="s">
        <v>33</v>
      </c>
    </row>
    <row r="2" spans="1:19">
      <c r="A2" t="s">
        <v>30</v>
      </c>
      <c r="S2" t="s">
        <v>31</v>
      </c>
    </row>
    <row r="3" spans="1:19">
      <c r="O3" t="s">
        <v>22</v>
      </c>
      <c r="P3" t="s">
        <v>23</v>
      </c>
      <c r="Q3" s="3">
        <f>S3/S$12</f>
        <v>0.2289156626506024</v>
      </c>
      <c r="S3">
        <v>38</v>
      </c>
    </row>
    <row r="4" spans="1:19">
      <c r="P4" t="s">
        <v>24</v>
      </c>
      <c r="Q4" s="3">
        <f t="shared" ref="Q4:Q5" si="0">S4/S$12</f>
        <v>0.15662650602409639</v>
      </c>
      <c r="S4">
        <v>26</v>
      </c>
    </row>
    <row r="5" spans="1:19">
      <c r="P5" t="s">
        <v>25</v>
      </c>
      <c r="Q5" s="3">
        <f t="shared" si="0"/>
        <v>0.10843373493975904</v>
      </c>
      <c r="S5">
        <v>18</v>
      </c>
    </row>
    <row r="6" spans="1:19">
      <c r="Q6" s="3"/>
    </row>
    <row r="7" spans="1:19">
      <c r="O7" t="s">
        <v>26</v>
      </c>
      <c r="P7" t="s">
        <v>27</v>
      </c>
      <c r="Q7" s="3">
        <f>S7/S$12</f>
        <v>0.20481927710843373</v>
      </c>
      <c r="S7">
        <v>34</v>
      </c>
    </row>
    <row r="8" spans="1:19">
      <c r="Q8" s="3"/>
    </row>
    <row r="9" spans="1:19">
      <c r="O9" t="s">
        <v>28</v>
      </c>
      <c r="Q9" s="3">
        <f>S9/S$12</f>
        <v>0.30120481927710846</v>
      </c>
      <c r="S9">
        <v>50</v>
      </c>
    </row>
    <row r="12" spans="1:19">
      <c r="Q12" s="3">
        <f>SUM(Q3:Q9)</f>
        <v>1</v>
      </c>
      <c r="S12">
        <f>SUM(S3:S9)</f>
        <v>166</v>
      </c>
    </row>
    <row r="15" spans="1:19">
      <c r="O15" t="s">
        <v>53</v>
      </c>
      <c r="S15">
        <v>10</v>
      </c>
    </row>
    <row r="16" spans="1:19">
      <c r="O16" t="s">
        <v>54</v>
      </c>
      <c r="S16">
        <v>1</v>
      </c>
    </row>
    <row r="27" spans="1:12">
      <c r="A27" t="s">
        <v>60</v>
      </c>
      <c r="C27" t="s">
        <v>61</v>
      </c>
      <c r="L27" s="1" t="s">
        <v>62</v>
      </c>
    </row>
    <row r="29" spans="1:12">
      <c r="B29" s="4">
        <v>38</v>
      </c>
      <c r="D29" t="s">
        <v>64</v>
      </c>
    </row>
  </sheetData>
  <hyperlinks>
    <hyperlink ref="L27" r:id="rId1" location="sorting=rank+region=+country=+faculty=+stars=false+search=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23"/>
  <sheetViews>
    <sheetView workbookViewId="0">
      <selection activeCell="C2" sqref="C2"/>
    </sheetView>
  </sheetViews>
  <sheetFormatPr defaultRowHeight="15"/>
  <sheetData>
    <row r="1" spans="1:19">
      <c r="A1" t="s">
        <v>34</v>
      </c>
    </row>
    <row r="2" spans="1:19">
      <c r="A2" t="s">
        <v>112</v>
      </c>
      <c r="C2" s="1" t="s">
        <v>111</v>
      </c>
      <c r="S2" t="s">
        <v>31</v>
      </c>
    </row>
    <row r="3" spans="1:19">
      <c r="A3" t="s">
        <v>113</v>
      </c>
      <c r="O3" t="s">
        <v>22</v>
      </c>
      <c r="P3" t="s">
        <v>23</v>
      </c>
      <c r="Q3" s="3">
        <f>S3/S$15</f>
        <v>0</v>
      </c>
      <c r="S3">
        <v>0</v>
      </c>
    </row>
    <row r="4" spans="1:19">
      <c r="P4" t="s">
        <v>24</v>
      </c>
      <c r="Q4" s="3">
        <f>S4/S$15</f>
        <v>0</v>
      </c>
      <c r="S4">
        <v>0</v>
      </c>
    </row>
    <row r="5" spans="1:19">
      <c r="A5" t="s">
        <v>114</v>
      </c>
      <c r="P5" t="s">
        <v>25</v>
      </c>
      <c r="Q5" s="3">
        <f>S5/S$15</f>
        <v>0</v>
      </c>
    </row>
    <row r="6" spans="1:19">
      <c r="B6" t="s">
        <v>115</v>
      </c>
      <c r="Q6" s="3"/>
    </row>
    <row r="7" spans="1:19">
      <c r="B7" t="s">
        <v>116</v>
      </c>
      <c r="O7" t="s">
        <v>26</v>
      </c>
      <c r="P7" t="s">
        <v>27</v>
      </c>
      <c r="Q7" s="3">
        <f>S7/S$15</f>
        <v>0.64444444444444449</v>
      </c>
      <c r="S7">
        <f>42+8*2</f>
        <v>58</v>
      </c>
    </row>
    <row r="8" spans="1:19">
      <c r="B8" t="s">
        <v>117</v>
      </c>
      <c r="Q8" s="3"/>
    </row>
    <row r="9" spans="1:19">
      <c r="A9" t="s">
        <v>118</v>
      </c>
      <c r="O9" t="s">
        <v>28</v>
      </c>
      <c r="Q9" s="3">
        <f>S9/S$15</f>
        <v>0</v>
      </c>
      <c r="S9">
        <f>F11</f>
        <v>0</v>
      </c>
    </row>
    <row r="10" spans="1:19">
      <c r="A10" t="s">
        <v>119</v>
      </c>
    </row>
    <row r="11" spans="1:19">
      <c r="O11" t="s">
        <v>93</v>
      </c>
      <c r="Q11" s="3">
        <f>S11/S$15</f>
        <v>2.2222222222222223E-2</v>
      </c>
      <c r="S11">
        <v>2</v>
      </c>
    </row>
    <row r="12" spans="1:19">
      <c r="A12" t="s">
        <v>120</v>
      </c>
      <c r="Q12" s="3"/>
    </row>
    <row r="13" spans="1:19">
      <c r="B13" t="s">
        <v>121</v>
      </c>
      <c r="O13" t="s">
        <v>54</v>
      </c>
      <c r="Q13" s="3">
        <f>S13/S$15</f>
        <v>0.33333333333333331</v>
      </c>
      <c r="S13">
        <v>30</v>
      </c>
    </row>
    <row r="14" spans="1:19">
      <c r="B14" t="s">
        <v>122</v>
      </c>
    </row>
    <row r="15" spans="1:19">
      <c r="B15" t="s">
        <v>123</v>
      </c>
      <c r="O15" t="s">
        <v>77</v>
      </c>
      <c r="Q15" s="3">
        <f>S15/S$15</f>
        <v>1</v>
      </c>
      <c r="S15">
        <f>SUM(S3:S13)</f>
        <v>90</v>
      </c>
    </row>
    <row r="16" spans="1:19">
      <c r="B16" t="s">
        <v>124</v>
      </c>
    </row>
    <row r="17" spans="1:2">
      <c r="B17" t="s">
        <v>125</v>
      </c>
    </row>
    <row r="18" spans="1:2">
      <c r="A18" t="s">
        <v>126</v>
      </c>
    </row>
    <row r="19" spans="1:2">
      <c r="A19" t="s">
        <v>129</v>
      </c>
    </row>
    <row r="21" spans="1:2">
      <c r="A21" t="s">
        <v>127</v>
      </c>
    </row>
    <row r="23" spans="1:2">
      <c r="A23" t="s">
        <v>128</v>
      </c>
    </row>
  </sheetData>
  <hyperlinks>
    <hyperlink ref="C2" r:id="rId1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22"/>
  <sheetViews>
    <sheetView workbookViewId="0">
      <selection activeCell="E2" sqref="E2"/>
    </sheetView>
  </sheetViews>
  <sheetFormatPr defaultRowHeight="15"/>
  <sheetData>
    <row r="1" spans="1:19">
      <c r="A1" t="s">
        <v>164</v>
      </c>
    </row>
    <row r="2" spans="1:19">
      <c r="A2" t="s">
        <v>131</v>
      </c>
      <c r="E2" s="1" t="s">
        <v>130</v>
      </c>
      <c r="S2" t="s">
        <v>31</v>
      </c>
    </row>
    <row r="3" spans="1:19">
      <c r="A3" s="5" t="s">
        <v>132</v>
      </c>
      <c r="O3" t="s">
        <v>22</v>
      </c>
      <c r="P3" t="s">
        <v>23</v>
      </c>
      <c r="Q3" s="3">
        <f>S3/S$15</f>
        <v>0</v>
      </c>
      <c r="S3">
        <v>0</v>
      </c>
    </row>
    <row r="4" spans="1:19">
      <c r="P4" t="s">
        <v>24</v>
      </c>
      <c r="Q4" s="3">
        <f>S4/S$15</f>
        <v>0</v>
      </c>
      <c r="S4">
        <v>0</v>
      </c>
    </row>
    <row r="5" spans="1:19">
      <c r="A5" t="s">
        <v>133</v>
      </c>
      <c r="G5">
        <f>3*5</f>
        <v>15</v>
      </c>
      <c r="P5" t="s">
        <v>25</v>
      </c>
      <c r="Q5" s="3">
        <f>S5/S$15</f>
        <v>0</v>
      </c>
    </row>
    <row r="6" spans="1:19">
      <c r="B6" t="s">
        <v>134</v>
      </c>
      <c r="Q6" s="3"/>
    </row>
    <row r="7" spans="1:19">
      <c r="B7" t="s">
        <v>135</v>
      </c>
      <c r="O7" t="s">
        <v>26</v>
      </c>
      <c r="P7" t="s">
        <v>27</v>
      </c>
      <c r="Q7" s="3">
        <f>S7/S$15</f>
        <v>0.8</v>
      </c>
      <c r="S7">
        <f>G5+G12+G16</f>
        <v>24</v>
      </c>
    </row>
    <row r="8" spans="1:19">
      <c r="B8" t="s">
        <v>136</v>
      </c>
      <c r="Q8" s="3"/>
    </row>
    <row r="9" spans="1:19">
      <c r="B9" t="s">
        <v>137</v>
      </c>
      <c r="O9" t="s">
        <v>28</v>
      </c>
      <c r="Q9" s="3">
        <f>S9/S$15</f>
        <v>0</v>
      </c>
      <c r="S9">
        <f>F11</f>
        <v>0</v>
      </c>
    </row>
    <row r="10" spans="1:19">
      <c r="B10" t="s">
        <v>138</v>
      </c>
    </row>
    <row r="11" spans="1:19">
      <c r="B11" t="s">
        <v>139</v>
      </c>
      <c r="O11" t="s">
        <v>93</v>
      </c>
      <c r="Q11" s="3">
        <f>S11/S$15</f>
        <v>0</v>
      </c>
      <c r="S11">
        <v>0</v>
      </c>
    </row>
    <row r="12" spans="1:19">
      <c r="A12" t="s">
        <v>143</v>
      </c>
      <c r="G12">
        <v>3</v>
      </c>
      <c r="Q12" s="3"/>
    </row>
    <row r="13" spans="1:19">
      <c r="B13" t="s">
        <v>141</v>
      </c>
      <c r="O13" t="s">
        <v>54</v>
      </c>
      <c r="Q13" s="3">
        <f>S13/S$15</f>
        <v>0.2</v>
      </c>
      <c r="S13">
        <v>6</v>
      </c>
    </row>
    <row r="14" spans="1:19">
      <c r="B14" t="s">
        <v>140</v>
      </c>
    </row>
    <row r="15" spans="1:19">
      <c r="B15" t="s">
        <v>142</v>
      </c>
      <c r="O15" t="s">
        <v>77</v>
      </c>
      <c r="Q15" s="3">
        <f>S15/S$15</f>
        <v>1</v>
      </c>
      <c r="S15">
        <f>SUM(S3:S13)</f>
        <v>30</v>
      </c>
    </row>
    <row r="16" spans="1:19">
      <c r="A16" t="s">
        <v>144</v>
      </c>
      <c r="G16">
        <v>6</v>
      </c>
    </row>
    <row r="17" spans="1:7">
      <c r="B17" t="s">
        <v>146</v>
      </c>
    </row>
    <row r="18" spans="1:7">
      <c r="A18" t="s">
        <v>145</v>
      </c>
      <c r="G18">
        <v>6</v>
      </c>
    </row>
    <row r="22" spans="1:7">
      <c r="A22" t="s">
        <v>147</v>
      </c>
    </row>
  </sheetData>
  <hyperlinks>
    <hyperlink ref="E2" r:id="rId1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2:J14"/>
  <sheetViews>
    <sheetView tabSelected="1" workbookViewId="0">
      <selection activeCell="J6" sqref="J6:J10"/>
    </sheetView>
  </sheetViews>
  <sheetFormatPr defaultRowHeight="15"/>
  <cols>
    <col min="1" max="1" width="12.5703125" customWidth="1"/>
  </cols>
  <sheetData>
    <row r="2" spans="1:10">
      <c r="B2" t="s">
        <v>38</v>
      </c>
      <c r="C2" t="s">
        <v>148</v>
      </c>
      <c r="D2" t="s">
        <v>40</v>
      </c>
      <c r="E2" t="s">
        <v>41</v>
      </c>
      <c r="F2" t="s">
        <v>149</v>
      </c>
    </row>
    <row r="3" spans="1:10">
      <c r="I3" t="s">
        <v>48</v>
      </c>
    </row>
    <row r="4" spans="1:10">
      <c r="A4" t="s">
        <v>43</v>
      </c>
      <c r="B4" s="3">
        <f>'Polito LM'!Q3</f>
        <v>0.05</v>
      </c>
      <c r="C4" s="3">
        <f>'Bologna LM'!Q3</f>
        <v>7.4999999999999997E-2</v>
      </c>
      <c r="D4" s="3">
        <f>'Polimi LM'!Q3</f>
        <v>4.1666666666666664E-2</v>
      </c>
      <c r="E4" s="3">
        <f>'ETH MS'!Q3</f>
        <v>0</v>
      </c>
      <c r="F4" s="3">
        <f>'NTU Singapore'!Q3</f>
        <v>0</v>
      </c>
      <c r="I4">
        <v>1</v>
      </c>
      <c r="J4" t="s">
        <v>49</v>
      </c>
    </row>
    <row r="5" spans="1:10">
      <c r="A5" t="s">
        <v>44</v>
      </c>
      <c r="B5" s="3"/>
      <c r="C5" s="3"/>
      <c r="D5" s="3">
        <f>'Polimi LM'!Q4</f>
        <v>8.3333333333333329E-2</v>
      </c>
      <c r="E5" s="3"/>
      <c r="F5" s="3"/>
      <c r="I5">
        <v>2</v>
      </c>
      <c r="J5" t="s">
        <v>50</v>
      </c>
    </row>
    <row r="6" spans="1:10">
      <c r="A6" t="s">
        <v>45</v>
      </c>
      <c r="B6" s="3"/>
      <c r="C6" s="3"/>
      <c r="D6" s="3"/>
      <c r="E6" s="3"/>
      <c r="F6" s="3"/>
      <c r="I6">
        <v>3</v>
      </c>
      <c r="J6" t="s">
        <v>162</v>
      </c>
    </row>
    <row r="8" spans="1:10">
      <c r="A8" t="s">
        <v>46</v>
      </c>
      <c r="B8" s="3">
        <f>'Polito LM'!Q7</f>
        <v>0.51666666666666672</v>
      </c>
      <c r="C8" s="3">
        <f>'Bologna LM'!Q7</f>
        <v>0.55000000000000004</v>
      </c>
      <c r="D8" s="3">
        <f>'Polimi LM'!Q7</f>
        <v>0.54166666666666663</v>
      </c>
      <c r="E8" s="3">
        <f>'ETH MS'!Q7</f>
        <v>0.64444444444444449</v>
      </c>
      <c r="F8" s="3">
        <f>'NTU Singapore'!Q7</f>
        <v>0.8</v>
      </c>
    </row>
    <row r="10" spans="1:10">
      <c r="A10" t="s">
        <v>28</v>
      </c>
      <c r="B10" s="3">
        <f>'Polito LM'!Q9</f>
        <v>0.13333333333333333</v>
      </c>
      <c r="C10" s="3">
        <f>'Bologna LM'!Q9</f>
        <v>0.05</v>
      </c>
      <c r="D10" s="3">
        <f>'Polimi LM'!Q9</f>
        <v>4.1666666666666664E-2</v>
      </c>
      <c r="E10" s="3">
        <f>'ETH MS'!Q9</f>
        <v>0</v>
      </c>
      <c r="F10" s="3">
        <v>0</v>
      </c>
      <c r="I10">
        <v>4</v>
      </c>
      <c r="J10" t="s">
        <v>163</v>
      </c>
    </row>
    <row r="12" spans="1:10">
      <c r="A12" t="s">
        <v>93</v>
      </c>
      <c r="B12" s="3">
        <f>'Polito LM'!Q11</f>
        <v>0.05</v>
      </c>
      <c r="C12" s="3">
        <f>'Bologna LM'!Q11</f>
        <v>0.17499999999999999</v>
      </c>
      <c r="D12" s="3">
        <f>'Polimi LM'!Q11</f>
        <v>0.125</v>
      </c>
      <c r="E12" s="3">
        <f>'ETH MS'!Q11</f>
        <v>2.2222222222222223E-2</v>
      </c>
      <c r="F12">
        <v>0</v>
      </c>
    </row>
    <row r="14" spans="1:10">
      <c r="A14" t="s">
        <v>54</v>
      </c>
      <c r="B14" s="3">
        <f>'Polito LM'!Q13</f>
        <v>0.25</v>
      </c>
      <c r="C14" s="3">
        <f>'Bologna LM'!Q13</f>
        <v>0.15</v>
      </c>
      <c r="D14" s="3">
        <f>'Polimi LM'!Q13</f>
        <v>0.16666666666666666</v>
      </c>
      <c r="E14" s="3">
        <f>'ETH MS'!Q13</f>
        <v>0.33333333333333331</v>
      </c>
      <c r="F14" s="3">
        <f>'NTU Singapore'!Q13</f>
        <v>0.2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9"/>
  <sheetViews>
    <sheetView workbookViewId="0"/>
  </sheetViews>
  <sheetFormatPr defaultRowHeight="15"/>
  <sheetData>
    <row r="1" spans="1:20">
      <c r="A1" t="s">
        <v>34</v>
      </c>
    </row>
    <row r="2" spans="1:20">
      <c r="A2" t="s">
        <v>35</v>
      </c>
      <c r="C2" s="1" t="s">
        <v>37</v>
      </c>
      <c r="S2" t="s">
        <v>31</v>
      </c>
    </row>
    <row r="3" spans="1:20">
      <c r="A3" t="s">
        <v>36</v>
      </c>
      <c r="O3" t="s">
        <v>22</v>
      </c>
      <c r="P3" t="s">
        <v>23</v>
      </c>
      <c r="Q3" s="3">
        <f>S3/S$12</f>
        <v>0.29268292682926828</v>
      </c>
      <c r="S3">
        <v>36</v>
      </c>
    </row>
    <row r="4" spans="1:20">
      <c r="P4" t="s">
        <v>24</v>
      </c>
      <c r="Q4" s="3">
        <f t="shared" ref="Q4:Q5" si="0">S4/S$12</f>
        <v>9.7560975609756101E-2</v>
      </c>
      <c r="S4">
        <v>12</v>
      </c>
    </row>
    <row r="5" spans="1:20">
      <c r="P5" t="s">
        <v>25</v>
      </c>
      <c r="Q5" s="3">
        <f t="shared" si="0"/>
        <v>0.13008130081300814</v>
      </c>
      <c r="S5">
        <v>16</v>
      </c>
    </row>
    <row r="6" spans="1:20">
      <c r="Q6" s="3"/>
    </row>
    <row r="7" spans="1:20">
      <c r="O7" t="s">
        <v>26</v>
      </c>
      <c r="P7" t="s">
        <v>27</v>
      </c>
      <c r="Q7" s="3">
        <f>S7/S$12</f>
        <v>0.33333333333333331</v>
      </c>
      <c r="S7">
        <v>41</v>
      </c>
    </row>
    <row r="8" spans="1:20">
      <c r="Q8" s="3"/>
    </row>
    <row r="9" spans="1:20">
      <c r="O9" t="s">
        <v>28</v>
      </c>
      <c r="Q9" s="3">
        <f>S9/S$12</f>
        <v>0.14634146341463414</v>
      </c>
      <c r="S9">
        <v>18</v>
      </c>
    </row>
    <row r="12" spans="1:20">
      <c r="Q12" s="3">
        <f>SUM(Q3:Q9)</f>
        <v>1</v>
      </c>
      <c r="S12">
        <f>SUM(S3:S9)</f>
        <v>123</v>
      </c>
    </row>
    <row r="15" spans="1:20">
      <c r="O15" t="s">
        <v>53</v>
      </c>
      <c r="S15">
        <v>6</v>
      </c>
      <c r="T15" t="s">
        <v>70</v>
      </c>
    </row>
    <row r="16" spans="1:20">
      <c r="O16" t="s">
        <v>55</v>
      </c>
      <c r="S16">
        <v>6</v>
      </c>
    </row>
    <row r="27" spans="1:12">
      <c r="A27" t="s">
        <v>60</v>
      </c>
      <c r="C27" t="s">
        <v>61</v>
      </c>
      <c r="L27" s="1" t="s">
        <v>62</v>
      </c>
    </row>
    <row r="29" spans="1:12">
      <c r="B29" s="4">
        <v>5</v>
      </c>
      <c r="D29" t="s">
        <v>63</v>
      </c>
    </row>
  </sheetData>
  <hyperlinks>
    <hyperlink ref="C2" r:id="rId1"/>
    <hyperlink ref="L27" r:id="rId2" location="sorting=rank+region=+country=+faculty=+stars=false+search=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U29"/>
  <sheetViews>
    <sheetView workbookViewId="0">
      <selection activeCell="A2" sqref="A2"/>
    </sheetView>
  </sheetViews>
  <sheetFormatPr defaultRowHeight="15"/>
  <cols>
    <col min="4" max="4" width="12" customWidth="1"/>
  </cols>
  <sheetData>
    <row r="1" spans="1:21">
      <c r="A1" t="s">
        <v>1</v>
      </c>
    </row>
    <row r="2" spans="1:21">
      <c r="A2" s="1" t="s">
        <v>2</v>
      </c>
    </row>
    <row r="3" spans="1:21">
      <c r="A3" t="s">
        <v>0</v>
      </c>
      <c r="O3" t="s">
        <v>22</v>
      </c>
      <c r="P3" t="s">
        <v>23</v>
      </c>
      <c r="Q3" s="3">
        <f>R3/R$12</f>
        <v>0.29729729729729731</v>
      </c>
      <c r="R3" s="3">
        <f>(1/2+1/3+1)/8</f>
        <v>0.22916666666666666</v>
      </c>
      <c r="T3" t="s">
        <v>47</v>
      </c>
    </row>
    <row r="4" spans="1:21">
      <c r="P4" t="s">
        <v>24</v>
      </c>
      <c r="Q4" s="3">
        <f>R4/R$12</f>
        <v>0.16216216216216217</v>
      </c>
      <c r="R4" s="3">
        <f>(1/2+1/2)/8</f>
        <v>0.125</v>
      </c>
    </row>
    <row r="5" spans="1:21">
      <c r="A5" t="s">
        <v>3</v>
      </c>
      <c r="P5" t="s">
        <v>25</v>
      </c>
      <c r="Q5" s="3">
        <f>R5/R$12</f>
        <v>5.4054054054054057E-2</v>
      </c>
      <c r="R5" s="3">
        <f>1/3*1/8</f>
        <v>4.1666666666666664E-2</v>
      </c>
    </row>
    <row r="6" spans="1:21">
      <c r="A6">
        <v>1</v>
      </c>
      <c r="C6" t="s">
        <v>4</v>
      </c>
      <c r="E6" t="s">
        <v>5</v>
      </c>
      <c r="Q6" s="3"/>
      <c r="R6" s="3"/>
    </row>
    <row r="7" spans="1:21">
      <c r="A7">
        <v>2</v>
      </c>
      <c r="C7" t="s">
        <v>7</v>
      </c>
      <c r="E7" t="s">
        <v>6</v>
      </c>
      <c r="G7" t="s">
        <v>8</v>
      </c>
      <c r="O7" t="s">
        <v>26</v>
      </c>
      <c r="P7" t="s">
        <v>27</v>
      </c>
      <c r="Q7" s="3">
        <f>R7/R$12</f>
        <v>0.22972972972972971</v>
      </c>
      <c r="R7" s="3">
        <f>(1/3+3/4+1/3)/8</f>
        <v>0.17708333333333331</v>
      </c>
    </row>
    <row r="8" spans="1:21">
      <c r="A8">
        <v>3</v>
      </c>
      <c r="C8" t="s">
        <v>9</v>
      </c>
      <c r="E8" t="s">
        <v>10</v>
      </c>
      <c r="Q8" s="3"/>
      <c r="R8" s="3"/>
    </row>
    <row r="9" spans="1:21">
      <c r="A9">
        <v>4</v>
      </c>
      <c r="C9" t="s">
        <v>11</v>
      </c>
      <c r="E9" s="2" t="s">
        <v>14</v>
      </c>
      <c r="I9" t="s">
        <v>17</v>
      </c>
      <c r="K9" t="s">
        <v>18</v>
      </c>
      <c r="O9" t="s">
        <v>28</v>
      </c>
      <c r="Q9" s="3">
        <f>R9/R$12</f>
        <v>0.25675675675675674</v>
      </c>
      <c r="R9" s="3">
        <f>(1/4+1/3+1)/8</f>
        <v>0.19791666666666666</v>
      </c>
    </row>
    <row r="10" spans="1:21">
      <c r="A10">
        <v>5</v>
      </c>
      <c r="C10" t="s">
        <v>19</v>
      </c>
      <c r="E10" s="2" t="s">
        <v>20</v>
      </c>
      <c r="I10" t="s">
        <v>21</v>
      </c>
    </row>
    <row r="11" spans="1:21">
      <c r="A11">
        <v>6</v>
      </c>
      <c r="C11" t="s">
        <v>15</v>
      </c>
      <c r="I11" t="s">
        <v>16</v>
      </c>
    </row>
    <row r="12" spans="1:21">
      <c r="A12">
        <v>7</v>
      </c>
      <c r="C12" t="s">
        <v>12</v>
      </c>
      <c r="G12" t="s">
        <v>56</v>
      </c>
      <c r="Q12" s="3">
        <f>SUM(Q3:Q9)</f>
        <v>1</v>
      </c>
      <c r="R12" s="3">
        <f>SUM(R3:R9)</f>
        <v>0.77083333333333326</v>
      </c>
    </row>
    <row r="13" spans="1:21">
      <c r="A13">
        <v>8</v>
      </c>
      <c r="C13" t="s">
        <v>13</v>
      </c>
      <c r="G13" t="s">
        <v>56</v>
      </c>
    </row>
    <row r="15" spans="1:21">
      <c r="O15" t="s">
        <v>53</v>
      </c>
      <c r="S15">
        <v>0</v>
      </c>
    </row>
    <row r="16" spans="1:21">
      <c r="O16" t="s">
        <v>55</v>
      </c>
      <c r="S16" s="3">
        <f>1/2/8</f>
        <v>6.25E-2</v>
      </c>
      <c r="U16">
        <f>180*S16</f>
        <v>11.25</v>
      </c>
    </row>
    <row r="27" spans="1:12">
      <c r="A27" t="s">
        <v>60</v>
      </c>
      <c r="C27" t="s">
        <v>61</v>
      </c>
      <c r="L27" s="1" t="s">
        <v>62</v>
      </c>
    </row>
    <row r="29" spans="1:12">
      <c r="B29" s="4">
        <v>1</v>
      </c>
    </row>
  </sheetData>
  <hyperlinks>
    <hyperlink ref="A2" r:id="rId1"/>
    <hyperlink ref="L27" r:id="rId2" location="sorting=rank+region=+country=+faculty=+stars=false+search=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>
  <dimension ref="A1:S29"/>
  <sheetViews>
    <sheetView workbookViewId="0">
      <selection activeCell="D30" sqref="D30"/>
    </sheetView>
  </sheetViews>
  <sheetFormatPr defaultRowHeight="15"/>
  <sheetData>
    <row r="1" spans="1:19">
      <c r="A1" t="s">
        <v>29</v>
      </c>
    </row>
    <row r="2" spans="1:19">
      <c r="A2" t="s">
        <v>30</v>
      </c>
      <c r="S2" t="s">
        <v>31</v>
      </c>
    </row>
    <row r="3" spans="1:19">
      <c r="O3" t="s">
        <v>22</v>
      </c>
      <c r="P3" t="s">
        <v>23</v>
      </c>
      <c r="Q3" s="3">
        <f>S3/S$12</f>
        <v>0.20408163265306123</v>
      </c>
      <c r="S3">
        <v>30</v>
      </c>
    </row>
    <row r="4" spans="1:19">
      <c r="P4" t="s">
        <v>24</v>
      </c>
      <c r="Q4" s="3">
        <f t="shared" ref="Q4:Q5" si="0">S4/S$12</f>
        <v>0.18367346938775511</v>
      </c>
      <c r="S4">
        <v>27</v>
      </c>
    </row>
    <row r="5" spans="1:19">
      <c r="P5" t="s">
        <v>25</v>
      </c>
      <c r="Q5" s="3">
        <f t="shared" si="0"/>
        <v>6.1224489795918366E-2</v>
      </c>
      <c r="S5">
        <v>9</v>
      </c>
    </row>
    <row r="6" spans="1:19">
      <c r="Q6" s="3"/>
    </row>
    <row r="7" spans="1:19">
      <c r="O7" t="s">
        <v>26</v>
      </c>
      <c r="P7" t="s">
        <v>27</v>
      </c>
      <c r="Q7" s="3">
        <f>S7/S$12</f>
        <v>0.26530612244897961</v>
      </c>
      <c r="S7">
        <v>39</v>
      </c>
    </row>
    <row r="8" spans="1:19">
      <c r="Q8" s="3"/>
    </row>
    <row r="9" spans="1:19">
      <c r="O9" t="s">
        <v>28</v>
      </c>
      <c r="Q9" s="3">
        <f>S9/S$12</f>
        <v>0.2857142857142857</v>
      </c>
      <c r="S9">
        <v>42</v>
      </c>
    </row>
    <row r="12" spans="1:19">
      <c r="Q12" s="3">
        <f>SUM(Q3:Q9)</f>
        <v>1</v>
      </c>
      <c r="S12">
        <f>SUM(S3:S9)</f>
        <v>147</v>
      </c>
    </row>
    <row r="15" spans="1:19">
      <c r="O15" t="s">
        <v>53</v>
      </c>
      <c r="S15">
        <v>3</v>
      </c>
    </row>
    <row r="16" spans="1:19">
      <c r="O16" t="s">
        <v>54</v>
      </c>
      <c r="S16">
        <v>6</v>
      </c>
    </row>
    <row r="27" spans="1:12">
      <c r="A27" t="s">
        <v>60</v>
      </c>
      <c r="C27" t="s">
        <v>61</v>
      </c>
      <c r="L27" s="1" t="s">
        <v>62</v>
      </c>
    </row>
    <row r="29" spans="1:12">
      <c r="B29" t="s">
        <v>66</v>
      </c>
      <c r="D29" t="s">
        <v>67</v>
      </c>
    </row>
  </sheetData>
  <hyperlinks>
    <hyperlink ref="L27" r:id="rId1" location="sorting=rank+region=+country=+faculty=+stars=false+search=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S29"/>
  <sheetViews>
    <sheetView workbookViewId="0">
      <selection activeCell="O2" sqref="O2:S16"/>
    </sheetView>
  </sheetViews>
  <sheetFormatPr defaultRowHeight="15"/>
  <sheetData>
    <row r="1" spans="1:19">
      <c r="A1" t="s">
        <v>32</v>
      </c>
    </row>
    <row r="2" spans="1:19">
      <c r="A2" t="s">
        <v>30</v>
      </c>
      <c r="S2" t="s">
        <v>31</v>
      </c>
    </row>
    <row r="3" spans="1:19">
      <c r="O3" t="s">
        <v>22</v>
      </c>
      <c r="P3" t="s">
        <v>23</v>
      </c>
      <c r="Q3" s="3">
        <f>S3/S$12</f>
        <v>0.2129032258064516</v>
      </c>
      <c r="S3">
        <v>33</v>
      </c>
    </row>
    <row r="4" spans="1:19">
      <c r="P4" t="s">
        <v>24</v>
      </c>
      <c r="Q4" s="3">
        <f t="shared" ref="Q4:Q5" si="0">S4/S$12</f>
        <v>0.14193548387096774</v>
      </c>
      <c r="S4">
        <v>22</v>
      </c>
    </row>
    <row r="5" spans="1:19">
      <c r="P5" t="s">
        <v>25</v>
      </c>
      <c r="Q5" s="3">
        <f t="shared" si="0"/>
        <v>9.6774193548387094E-2</v>
      </c>
      <c r="S5">
        <v>15</v>
      </c>
    </row>
    <row r="6" spans="1:19">
      <c r="Q6" s="3"/>
    </row>
    <row r="7" spans="1:19">
      <c r="O7" t="s">
        <v>26</v>
      </c>
      <c r="P7" t="s">
        <v>27</v>
      </c>
      <c r="Q7" s="3">
        <f>S7/S$12</f>
        <v>0.29032258064516131</v>
      </c>
      <c r="S7">
        <v>45</v>
      </c>
    </row>
    <row r="8" spans="1:19">
      <c r="Q8" s="3"/>
    </row>
    <row r="9" spans="1:19">
      <c r="O9" t="s">
        <v>28</v>
      </c>
      <c r="Q9" s="3">
        <f>S9/S$12</f>
        <v>0.25806451612903225</v>
      </c>
      <c r="S9">
        <v>40</v>
      </c>
    </row>
    <row r="12" spans="1:19">
      <c r="Q12" s="3">
        <f>SUM(Q3:Q9)</f>
        <v>1</v>
      </c>
      <c r="S12">
        <f>SUM(S3:S9)</f>
        <v>155</v>
      </c>
    </row>
    <row r="15" spans="1:19">
      <c r="O15" t="s">
        <v>53</v>
      </c>
      <c r="S15">
        <v>15</v>
      </c>
    </row>
    <row r="16" spans="1:19">
      <c r="O16" t="s">
        <v>54</v>
      </c>
      <c r="S16">
        <v>0</v>
      </c>
    </row>
    <row r="27" spans="1:12">
      <c r="A27" t="s">
        <v>60</v>
      </c>
      <c r="C27" t="s">
        <v>61</v>
      </c>
      <c r="L27" s="1" t="s">
        <v>62</v>
      </c>
    </row>
    <row r="29" spans="1:12">
      <c r="B29" s="4">
        <v>41</v>
      </c>
      <c r="D29" t="s">
        <v>65</v>
      </c>
    </row>
  </sheetData>
  <hyperlinks>
    <hyperlink ref="L27" r:id="rId1" location="sorting=rank+region=+country=+faculty=+stars=false+search=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2:J18"/>
  <sheetViews>
    <sheetView workbookViewId="0">
      <selection activeCell="I5" sqref="I5:J5"/>
    </sheetView>
  </sheetViews>
  <sheetFormatPr defaultRowHeight="15"/>
  <cols>
    <col min="1" max="1" width="12" customWidth="1"/>
  </cols>
  <sheetData>
    <row r="2" spans="1:10">
      <c r="B2" t="s">
        <v>38</v>
      </c>
      <c r="C2" t="s">
        <v>39</v>
      </c>
      <c r="D2" t="s">
        <v>40</v>
      </c>
      <c r="E2" t="s">
        <v>41</v>
      </c>
      <c r="F2" t="s">
        <v>42</v>
      </c>
    </row>
    <row r="3" spans="1:10">
      <c r="I3" t="s">
        <v>48</v>
      </c>
    </row>
    <row r="4" spans="1:10">
      <c r="A4" t="s">
        <v>43</v>
      </c>
      <c r="B4" s="3">
        <f>'Polito L3'!Q3</f>
        <v>0.2289156626506024</v>
      </c>
      <c r="C4" s="3">
        <f>'Roma Tor Vergata L3'!Q3</f>
        <v>0.20408163265306123</v>
      </c>
      <c r="D4" s="3">
        <f>'Polimi L3'!Q3</f>
        <v>0.2129032258064516</v>
      </c>
      <c r="E4" s="3">
        <f>'ETH BS'!Q3</f>
        <v>0.29268292682926828</v>
      </c>
      <c r="F4" s="3">
        <f>'MIT BS'!Q3</f>
        <v>0.29729729729729731</v>
      </c>
      <c r="I4">
        <v>1</v>
      </c>
      <c r="J4" t="s">
        <v>49</v>
      </c>
    </row>
    <row r="5" spans="1:10">
      <c r="A5" t="s">
        <v>44</v>
      </c>
      <c r="B5" s="3">
        <f>'Polito L3'!Q4</f>
        <v>0.15662650602409639</v>
      </c>
      <c r="C5" s="3">
        <f>'Roma Tor Vergata L3'!Q4</f>
        <v>0.18367346938775511</v>
      </c>
      <c r="D5" s="3">
        <f>'Polimi L3'!Q4</f>
        <v>0.14193548387096774</v>
      </c>
      <c r="E5" s="3">
        <f>'ETH BS'!Q4</f>
        <v>9.7560975609756101E-2</v>
      </c>
      <c r="F5" s="3">
        <f>'MIT BS'!Q4</f>
        <v>0.16216216216216217</v>
      </c>
      <c r="I5">
        <v>2</v>
      </c>
      <c r="J5" t="s">
        <v>50</v>
      </c>
    </row>
    <row r="6" spans="1:10">
      <c r="A6" t="s">
        <v>45</v>
      </c>
      <c r="B6" s="3">
        <f>'Polito L3'!Q5</f>
        <v>0.10843373493975904</v>
      </c>
      <c r="C6" s="3">
        <f>'Roma Tor Vergata L3'!Q5</f>
        <v>6.1224489795918366E-2</v>
      </c>
      <c r="D6" s="3">
        <f>'Polimi L3'!Q5</f>
        <v>9.6774193548387094E-2</v>
      </c>
      <c r="E6" s="3">
        <f>'ETH BS'!Q5</f>
        <v>0.13008130081300814</v>
      </c>
      <c r="F6" s="3">
        <f>'MIT BS'!Q5</f>
        <v>5.4054054054054057E-2</v>
      </c>
      <c r="I6">
        <v>3</v>
      </c>
      <c r="J6" t="s">
        <v>51</v>
      </c>
    </row>
    <row r="7" spans="1:10">
      <c r="I7">
        <v>4</v>
      </c>
      <c r="J7" t="s">
        <v>52</v>
      </c>
    </row>
    <row r="8" spans="1:10">
      <c r="A8" t="s">
        <v>46</v>
      </c>
      <c r="B8" s="3">
        <f>'Polito L3'!Q7</f>
        <v>0.20481927710843373</v>
      </c>
      <c r="C8" s="3">
        <f>'Roma Tor Vergata L3'!Q7</f>
        <v>0.26530612244897961</v>
      </c>
      <c r="D8" s="3">
        <f>'Polimi L3'!Q7</f>
        <v>0.29032258064516131</v>
      </c>
      <c r="E8" s="3">
        <f>'ETH BS'!Q7</f>
        <v>0.33333333333333331</v>
      </c>
      <c r="F8" s="3">
        <f>'MIT BS'!Q7</f>
        <v>0.22972972972972971</v>
      </c>
    </row>
    <row r="10" spans="1:10">
      <c r="A10" t="s">
        <v>28</v>
      </c>
      <c r="B10" s="3">
        <f>'Polito L3'!Q9</f>
        <v>0.30120481927710846</v>
      </c>
      <c r="C10" s="3">
        <f>'Roma Tor Vergata L3'!Q9</f>
        <v>0.2857142857142857</v>
      </c>
      <c r="D10" s="3">
        <f>'Polimi L3'!Q9</f>
        <v>0.25806451612903225</v>
      </c>
      <c r="E10" s="3">
        <f>'ETH BS'!Q9</f>
        <v>0.14634146341463414</v>
      </c>
      <c r="F10" s="3">
        <f>'MIT BS'!Q9</f>
        <v>0.25675675675675674</v>
      </c>
    </row>
    <row r="13" spans="1:10">
      <c r="A13" t="s">
        <v>53</v>
      </c>
      <c r="B13">
        <f>'Polito L3'!S15</f>
        <v>10</v>
      </c>
      <c r="C13">
        <f>'Roma Tor Vergata L3'!S15</f>
        <v>3</v>
      </c>
      <c r="D13">
        <f>'Polimi L3'!S15</f>
        <v>15</v>
      </c>
      <c r="E13">
        <f>'ETH BS'!S15</f>
        <v>6</v>
      </c>
      <c r="F13">
        <v>0</v>
      </c>
      <c r="I13">
        <v>5</v>
      </c>
      <c r="J13" t="s">
        <v>71</v>
      </c>
    </row>
    <row r="14" spans="1:10">
      <c r="A14" t="s">
        <v>54</v>
      </c>
      <c r="B14">
        <f>'Polito L3'!S16</f>
        <v>1</v>
      </c>
      <c r="C14">
        <f>'Roma Tor Vergata L3'!S16</f>
        <v>6</v>
      </c>
      <c r="D14">
        <f>'Polimi L3'!S16</f>
        <v>0</v>
      </c>
      <c r="E14">
        <f>'ETH BS'!S16</f>
        <v>6</v>
      </c>
      <c r="F14">
        <v>11</v>
      </c>
      <c r="I14">
        <v>6</v>
      </c>
      <c r="J14" t="s">
        <v>57</v>
      </c>
    </row>
    <row r="16" spans="1:10">
      <c r="A16" t="s">
        <v>58</v>
      </c>
      <c r="B16">
        <v>0</v>
      </c>
      <c r="C16">
        <v>6</v>
      </c>
      <c r="D16">
        <v>10</v>
      </c>
      <c r="E16">
        <v>0</v>
      </c>
      <c r="F16">
        <v>0</v>
      </c>
      <c r="I16">
        <v>7</v>
      </c>
      <c r="J16" t="s">
        <v>59</v>
      </c>
    </row>
    <row r="18" spans="1:10">
      <c r="A18" t="s">
        <v>68</v>
      </c>
      <c r="B18">
        <f>'Polito L3'!B29</f>
        <v>38</v>
      </c>
      <c r="C18" t="str">
        <f>'Roma Tor Vergata L3'!B29</f>
        <v>151-200</v>
      </c>
      <c r="D18">
        <f>'Polimi L3'!B29</f>
        <v>41</v>
      </c>
      <c r="E18">
        <f>'ETH BS'!B29</f>
        <v>5</v>
      </c>
      <c r="F18">
        <f>'MIT BS'!B29</f>
        <v>1</v>
      </c>
      <c r="I18">
        <v>8</v>
      </c>
      <c r="J18" t="s">
        <v>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N21" sqref="N21"/>
    </sheetView>
  </sheetViews>
  <sheetFormatPr defaultRowHeight="15"/>
  <sheetData>
    <row r="1" spans="1:20">
      <c r="A1" t="s">
        <v>33</v>
      </c>
    </row>
    <row r="2" spans="1:20">
      <c r="A2" t="s">
        <v>150</v>
      </c>
      <c r="S2" t="s">
        <v>31</v>
      </c>
    </row>
    <row r="3" spans="1:20">
      <c r="A3" t="s">
        <v>72</v>
      </c>
      <c r="F3" t="s">
        <v>31</v>
      </c>
      <c r="O3" t="s">
        <v>22</v>
      </c>
      <c r="P3" t="s">
        <v>23</v>
      </c>
      <c r="Q3" s="3">
        <f>S3/S$15</f>
        <v>0.05</v>
      </c>
      <c r="S3">
        <f>F7</f>
        <v>6</v>
      </c>
    </row>
    <row r="4" spans="1:20">
      <c r="A4">
        <v>1</v>
      </c>
      <c r="B4" t="s">
        <v>153</v>
      </c>
      <c r="F4">
        <v>10</v>
      </c>
      <c r="P4" t="s">
        <v>24</v>
      </c>
      <c r="Q4" s="3">
        <f>S4/S$15</f>
        <v>0</v>
      </c>
    </row>
    <row r="5" spans="1:20">
      <c r="A5">
        <v>1</v>
      </c>
      <c r="B5" t="s">
        <v>154</v>
      </c>
      <c r="F5">
        <v>8</v>
      </c>
      <c r="P5" t="s">
        <v>25</v>
      </c>
      <c r="Q5" s="3">
        <f>S5/S$15</f>
        <v>0</v>
      </c>
    </row>
    <row r="6" spans="1:20">
      <c r="A6">
        <v>1</v>
      </c>
      <c r="B6" t="s">
        <v>155</v>
      </c>
      <c r="F6">
        <v>6</v>
      </c>
      <c r="Q6" s="3"/>
    </row>
    <row r="7" spans="1:20">
      <c r="A7">
        <v>1</v>
      </c>
      <c r="B7" t="s">
        <v>156</v>
      </c>
      <c r="F7">
        <v>6</v>
      </c>
      <c r="O7" t="s">
        <v>26</v>
      </c>
      <c r="P7" t="s">
        <v>27</v>
      </c>
      <c r="Q7" s="3">
        <f>S7/S$15</f>
        <v>0.51666666666666672</v>
      </c>
      <c r="S7">
        <f>F4+F6+F8+F9+F10+F13+F14+F15+F16</f>
        <v>62</v>
      </c>
    </row>
    <row r="8" spans="1:20">
      <c r="A8">
        <v>1</v>
      </c>
      <c r="B8" t="s">
        <v>157</v>
      </c>
      <c r="F8">
        <v>10</v>
      </c>
      <c r="Q8" s="3"/>
    </row>
    <row r="9" spans="1:20">
      <c r="A9">
        <v>1</v>
      </c>
      <c r="B9" t="s">
        <v>159</v>
      </c>
      <c r="F9">
        <v>6</v>
      </c>
      <c r="O9" t="s">
        <v>28</v>
      </c>
      <c r="Q9" s="3">
        <f>S9/S$15</f>
        <v>0.13333333333333333</v>
      </c>
      <c r="S9">
        <f>F11+F5</f>
        <v>16</v>
      </c>
      <c r="T9" s="4" t="s">
        <v>161</v>
      </c>
    </row>
    <row r="10" spans="1:20">
      <c r="A10">
        <v>1</v>
      </c>
      <c r="B10" t="s">
        <v>159</v>
      </c>
      <c r="F10">
        <v>6</v>
      </c>
    </row>
    <row r="11" spans="1:20">
      <c r="A11">
        <v>1</v>
      </c>
      <c r="B11" t="s">
        <v>159</v>
      </c>
      <c r="F11">
        <v>8</v>
      </c>
      <c r="O11" t="s">
        <v>93</v>
      </c>
      <c r="Q11" s="3">
        <f>S11/S$15</f>
        <v>0.05</v>
      </c>
      <c r="S11">
        <f>F17</f>
        <v>6</v>
      </c>
    </row>
    <row r="12" spans="1:20">
      <c r="Q12" s="3"/>
    </row>
    <row r="13" spans="1:20">
      <c r="A13">
        <v>2</v>
      </c>
      <c r="B13" t="s">
        <v>159</v>
      </c>
      <c r="F13">
        <v>6</v>
      </c>
      <c r="O13" t="s">
        <v>54</v>
      </c>
      <c r="Q13" s="3">
        <f>S13/S$15</f>
        <v>0.25</v>
      </c>
      <c r="S13">
        <f>F18</f>
        <v>30</v>
      </c>
    </row>
    <row r="14" spans="1:20">
      <c r="A14">
        <v>2</v>
      </c>
      <c r="B14" t="s">
        <v>159</v>
      </c>
      <c r="F14">
        <v>6</v>
      </c>
    </row>
    <row r="15" spans="1:20">
      <c r="A15">
        <v>2</v>
      </c>
      <c r="B15" t="s">
        <v>159</v>
      </c>
      <c r="F15">
        <v>6</v>
      </c>
      <c r="O15" t="s">
        <v>77</v>
      </c>
      <c r="Q15" s="3">
        <f>S15/S$15</f>
        <v>1</v>
      </c>
      <c r="S15">
        <f>SUM(S3:S13)</f>
        <v>120</v>
      </c>
    </row>
    <row r="16" spans="1:20">
      <c r="A16">
        <v>2</v>
      </c>
      <c r="B16" t="s">
        <v>159</v>
      </c>
      <c r="F16">
        <v>6</v>
      </c>
    </row>
    <row r="17" spans="1:6">
      <c r="A17">
        <v>2</v>
      </c>
      <c r="B17" t="s">
        <v>160</v>
      </c>
      <c r="F17">
        <v>6</v>
      </c>
    </row>
    <row r="18" spans="1:6">
      <c r="A18">
        <v>2</v>
      </c>
      <c r="B18" t="s">
        <v>54</v>
      </c>
      <c r="F18">
        <v>30</v>
      </c>
    </row>
    <row r="20" spans="1:6">
      <c r="F20">
        <f>SUM(F4:F18)</f>
        <v>120</v>
      </c>
    </row>
    <row r="24" spans="1:6">
      <c r="A24" t="s">
        <v>158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S27"/>
  <sheetViews>
    <sheetView workbookViewId="0">
      <selection activeCell="E1" sqref="E1"/>
    </sheetView>
  </sheetViews>
  <sheetFormatPr defaultRowHeight="15"/>
  <sheetData>
    <row r="1" spans="1:19">
      <c r="A1" t="s">
        <v>32</v>
      </c>
      <c r="E1" s="1" t="s">
        <v>152</v>
      </c>
    </row>
    <row r="2" spans="1:19">
      <c r="A2" t="s">
        <v>96</v>
      </c>
      <c r="S2" t="s">
        <v>31</v>
      </c>
    </row>
    <row r="3" spans="1:19">
      <c r="A3" t="s">
        <v>72</v>
      </c>
      <c r="F3" t="s">
        <v>31</v>
      </c>
      <c r="O3" t="s">
        <v>22</v>
      </c>
      <c r="P3" t="s">
        <v>23</v>
      </c>
      <c r="Q3" s="3">
        <f>S3/S$15</f>
        <v>4.1666666666666664E-2</v>
      </c>
      <c r="S3">
        <v>5</v>
      </c>
    </row>
    <row r="4" spans="1:19">
      <c r="A4">
        <v>1</v>
      </c>
      <c r="B4" t="s">
        <v>78</v>
      </c>
      <c r="F4">
        <v>10</v>
      </c>
      <c r="P4" t="s">
        <v>24</v>
      </c>
      <c r="Q4" s="3">
        <f>S4/S$15</f>
        <v>8.3333333333333329E-2</v>
      </c>
      <c r="S4">
        <v>10</v>
      </c>
    </row>
    <row r="5" spans="1:19">
      <c r="A5">
        <v>1</v>
      </c>
      <c r="B5" t="s">
        <v>79</v>
      </c>
      <c r="F5">
        <v>10</v>
      </c>
      <c r="P5" t="s">
        <v>25</v>
      </c>
      <c r="Q5" s="3">
        <f>S5/S$15</f>
        <v>0</v>
      </c>
    </row>
    <row r="6" spans="1:19">
      <c r="A6">
        <v>1</v>
      </c>
      <c r="B6" t="s">
        <v>85</v>
      </c>
      <c r="F6">
        <v>10</v>
      </c>
      <c r="Q6" s="3"/>
    </row>
    <row r="7" spans="1:19">
      <c r="A7">
        <v>1</v>
      </c>
      <c r="B7" t="s">
        <v>80</v>
      </c>
      <c r="O7" t="s">
        <v>26</v>
      </c>
      <c r="P7" t="s">
        <v>27</v>
      </c>
      <c r="Q7" s="3">
        <f>S7/S$15</f>
        <v>0.54166666666666663</v>
      </c>
      <c r="S7">
        <f>F4+F5+F9+F10+F13+F14+F18</f>
        <v>65</v>
      </c>
    </row>
    <row r="8" spans="1:19">
      <c r="B8" t="s">
        <v>81</v>
      </c>
      <c r="F8">
        <v>5</v>
      </c>
      <c r="Q8" s="3"/>
    </row>
    <row r="9" spans="1:19">
      <c r="A9">
        <v>1</v>
      </c>
      <c r="B9" t="s">
        <v>82</v>
      </c>
      <c r="F9">
        <v>10</v>
      </c>
      <c r="O9" t="s">
        <v>28</v>
      </c>
      <c r="Q9" s="3">
        <f>S9/S$15</f>
        <v>4.1666666666666664E-2</v>
      </c>
      <c r="S9">
        <f>F8</f>
        <v>5</v>
      </c>
    </row>
    <row r="10" spans="1:19">
      <c r="A10">
        <v>1</v>
      </c>
      <c r="B10" t="s">
        <v>83</v>
      </c>
      <c r="F10">
        <v>10</v>
      </c>
    </row>
    <row r="11" spans="1:19">
      <c r="A11">
        <v>1</v>
      </c>
      <c r="B11" t="s">
        <v>84</v>
      </c>
      <c r="F11">
        <v>5</v>
      </c>
      <c r="O11" t="s">
        <v>93</v>
      </c>
      <c r="Q11" s="3">
        <f>S11/S$15</f>
        <v>0.125</v>
      </c>
      <c r="S11">
        <f>F15+F19</f>
        <v>15</v>
      </c>
    </row>
    <row r="12" spans="1:19">
      <c r="Q12" s="3"/>
    </row>
    <row r="13" spans="1:19">
      <c r="A13">
        <v>2</v>
      </c>
      <c r="B13" t="s">
        <v>86</v>
      </c>
      <c r="F13">
        <v>10</v>
      </c>
      <c r="O13" t="s">
        <v>54</v>
      </c>
      <c r="Q13" s="3">
        <f>S13/S$15</f>
        <v>0.16666666666666666</v>
      </c>
      <c r="S13">
        <v>20</v>
      </c>
    </row>
    <row r="14" spans="1:19">
      <c r="A14">
        <v>2</v>
      </c>
      <c r="B14" t="s">
        <v>87</v>
      </c>
      <c r="F14">
        <v>10</v>
      </c>
    </row>
    <row r="15" spans="1:19">
      <c r="A15">
        <v>2</v>
      </c>
      <c r="B15" t="s">
        <v>88</v>
      </c>
      <c r="F15">
        <v>5</v>
      </c>
      <c r="O15" t="s">
        <v>77</v>
      </c>
      <c r="Q15" s="3">
        <f>S15/S$15</f>
        <v>1</v>
      </c>
      <c r="S15">
        <f>SUM(S3:S13)</f>
        <v>120</v>
      </c>
    </row>
    <row r="16" spans="1:19">
      <c r="B16" t="s">
        <v>90</v>
      </c>
    </row>
    <row r="17" spans="1:6">
      <c r="B17" t="s">
        <v>91</v>
      </c>
    </row>
    <row r="18" spans="1:6">
      <c r="A18">
        <v>2</v>
      </c>
      <c r="B18" t="s">
        <v>89</v>
      </c>
      <c r="F18">
        <v>5</v>
      </c>
    </row>
    <row r="19" spans="1:6">
      <c r="A19">
        <v>2</v>
      </c>
      <c r="B19" t="s">
        <v>73</v>
      </c>
      <c r="F19">
        <v>10</v>
      </c>
    </row>
    <row r="20" spans="1:6">
      <c r="A20">
        <v>2</v>
      </c>
      <c r="B20" t="s">
        <v>54</v>
      </c>
      <c r="F20">
        <v>20</v>
      </c>
    </row>
    <row r="23" spans="1:6">
      <c r="B23" t="s">
        <v>92</v>
      </c>
    </row>
    <row r="25" spans="1:6">
      <c r="B25" t="s">
        <v>94</v>
      </c>
    </row>
    <row r="27" spans="1:6">
      <c r="B27" t="s">
        <v>95</v>
      </c>
    </row>
  </sheetData>
  <hyperlinks>
    <hyperlink ref="E1" r:id="rId1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S25"/>
  <sheetViews>
    <sheetView workbookViewId="0">
      <selection activeCell="C1" sqref="C1"/>
    </sheetView>
  </sheetViews>
  <sheetFormatPr defaultRowHeight="15"/>
  <cols>
    <col min="2" max="2" width="32.140625" customWidth="1"/>
  </cols>
  <sheetData>
    <row r="1" spans="1:19">
      <c r="A1" t="s">
        <v>74</v>
      </c>
      <c r="C1" s="1" t="s">
        <v>151</v>
      </c>
    </row>
    <row r="2" spans="1:19">
      <c r="A2" t="s">
        <v>75</v>
      </c>
      <c r="S2" t="s">
        <v>31</v>
      </c>
    </row>
    <row r="3" spans="1:19">
      <c r="A3" t="s">
        <v>72</v>
      </c>
      <c r="F3" t="s">
        <v>31</v>
      </c>
      <c r="O3" t="s">
        <v>22</v>
      </c>
      <c r="P3" t="s">
        <v>23</v>
      </c>
      <c r="Q3" s="3">
        <f>S3/S$15</f>
        <v>7.4999999999999997E-2</v>
      </c>
      <c r="S3">
        <v>9</v>
      </c>
    </row>
    <row r="4" spans="1:19">
      <c r="A4">
        <v>1</v>
      </c>
      <c r="B4" t="s">
        <v>97</v>
      </c>
      <c r="F4">
        <v>3</v>
      </c>
      <c r="P4" t="s">
        <v>24</v>
      </c>
      <c r="Q4" s="3">
        <f>S4/S$15</f>
        <v>0</v>
      </c>
      <c r="S4">
        <v>0</v>
      </c>
    </row>
    <row r="5" spans="1:19">
      <c r="A5">
        <v>1</v>
      </c>
      <c r="B5" t="s">
        <v>98</v>
      </c>
      <c r="F5">
        <v>6</v>
      </c>
      <c r="P5" t="s">
        <v>25</v>
      </c>
      <c r="Q5" s="3">
        <f>S5/S$15</f>
        <v>0</v>
      </c>
    </row>
    <row r="6" spans="1:19">
      <c r="A6">
        <v>1</v>
      </c>
      <c r="B6" t="s">
        <v>103</v>
      </c>
      <c r="F6">
        <v>9</v>
      </c>
      <c r="Q6" s="3"/>
    </row>
    <row r="7" spans="1:19">
      <c r="A7">
        <v>1</v>
      </c>
      <c r="B7" t="s">
        <v>99</v>
      </c>
      <c r="F7">
        <v>6</v>
      </c>
      <c r="O7" t="s">
        <v>26</v>
      </c>
      <c r="P7" t="s">
        <v>27</v>
      </c>
      <c r="Q7" s="3">
        <f>S7/S$15</f>
        <v>0.55000000000000004</v>
      </c>
      <c r="S7">
        <f>F6+F7+F8+F9+F10+F14</f>
        <v>66</v>
      </c>
    </row>
    <row r="8" spans="1:19">
      <c r="A8">
        <v>1</v>
      </c>
      <c r="B8" t="s">
        <v>100</v>
      </c>
      <c r="F8">
        <v>6</v>
      </c>
      <c r="Q8" s="3"/>
    </row>
    <row r="9" spans="1:19">
      <c r="A9">
        <v>1</v>
      </c>
      <c r="B9" t="s">
        <v>101</v>
      </c>
      <c r="F9">
        <v>12</v>
      </c>
      <c r="O9" t="s">
        <v>28</v>
      </c>
      <c r="Q9" s="3">
        <f>S9/S$15</f>
        <v>0.05</v>
      </c>
      <c r="S9">
        <f>F11</f>
        <v>6</v>
      </c>
    </row>
    <row r="10" spans="1:19">
      <c r="A10">
        <v>1</v>
      </c>
      <c r="B10" t="s">
        <v>102</v>
      </c>
      <c r="F10">
        <v>9</v>
      </c>
    </row>
    <row r="11" spans="1:19">
      <c r="A11">
        <v>1</v>
      </c>
      <c r="B11" t="s">
        <v>73</v>
      </c>
      <c r="F11">
        <v>6</v>
      </c>
      <c r="O11" t="s">
        <v>93</v>
      </c>
      <c r="Q11" s="3">
        <f>S11/S$15</f>
        <v>0.17499999999999999</v>
      </c>
      <c r="S11">
        <v>21</v>
      </c>
    </row>
    <row r="12" spans="1:19">
      <c r="Q12" s="3"/>
    </row>
    <row r="13" spans="1:19">
      <c r="A13">
        <v>2</v>
      </c>
      <c r="B13" t="s">
        <v>54</v>
      </c>
      <c r="F13">
        <v>18</v>
      </c>
      <c r="O13" t="s">
        <v>54</v>
      </c>
      <c r="Q13" s="3">
        <f>S13/S$15</f>
        <v>0.15</v>
      </c>
      <c r="S13">
        <v>18</v>
      </c>
    </row>
    <row r="14" spans="1:19">
      <c r="A14">
        <v>2</v>
      </c>
      <c r="B14" t="s">
        <v>76</v>
      </c>
      <c r="F14">
        <v>24</v>
      </c>
    </row>
    <row r="15" spans="1:19">
      <c r="A15">
        <v>2</v>
      </c>
      <c r="B15" t="s">
        <v>104</v>
      </c>
      <c r="F15">
        <v>9</v>
      </c>
      <c r="O15" t="s">
        <v>77</v>
      </c>
      <c r="Q15" s="3">
        <f>S15/S$15</f>
        <v>1</v>
      </c>
      <c r="S15">
        <f>SUM(S3:S13)</f>
        <v>120</v>
      </c>
    </row>
    <row r="16" spans="1:19">
      <c r="A16">
        <v>2</v>
      </c>
      <c r="B16" t="s">
        <v>105</v>
      </c>
      <c r="F16">
        <v>12</v>
      </c>
    </row>
    <row r="18" spans="2:6">
      <c r="B18" t="s">
        <v>77</v>
      </c>
      <c r="F18">
        <f>SUM(F4:F16)</f>
        <v>120</v>
      </c>
    </row>
    <row r="21" spans="2:6">
      <c r="B21" t="s">
        <v>106</v>
      </c>
    </row>
    <row r="22" spans="2:6">
      <c r="C22" t="s">
        <v>107</v>
      </c>
    </row>
    <row r="23" spans="2:6">
      <c r="C23" t="s">
        <v>108</v>
      </c>
    </row>
    <row r="24" spans="2:6">
      <c r="C24" t="s">
        <v>109</v>
      </c>
    </row>
    <row r="25" spans="2:6">
      <c r="C25" t="s">
        <v>110</v>
      </c>
    </row>
  </sheetData>
  <hyperlinks>
    <hyperlink ref="C1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12</vt:i4>
      </vt:variant>
    </vt:vector>
  </HeadingPairs>
  <TitlesOfParts>
    <vt:vector size="12" baseType="lpstr">
      <vt:lpstr>Polito L3</vt:lpstr>
      <vt:lpstr>ETH BS</vt:lpstr>
      <vt:lpstr>MIT BS</vt:lpstr>
      <vt:lpstr>Roma Tor Vergata L3</vt:lpstr>
      <vt:lpstr>Polimi L3</vt:lpstr>
      <vt:lpstr>confronti L3</vt:lpstr>
      <vt:lpstr>Polito LM</vt:lpstr>
      <vt:lpstr>Polimi LM</vt:lpstr>
      <vt:lpstr>Bologna LM</vt:lpstr>
      <vt:lpstr>ETH MS</vt:lpstr>
      <vt:lpstr>NTU Singapore</vt:lpstr>
      <vt:lpstr>confronti LM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</dc:creator>
  <cp:lastModifiedBy>guido</cp:lastModifiedBy>
  <dcterms:created xsi:type="dcterms:W3CDTF">2015-02-03T13:55:32Z</dcterms:created>
  <dcterms:modified xsi:type="dcterms:W3CDTF">2015-02-06T11:44:36Z</dcterms:modified>
</cp:coreProperties>
</file>